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6" yWindow="68" windowWidth="12946" windowHeight="12281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17" i="1" l="1"/>
  <c r="P17" i="1"/>
  <c r="R17" i="1"/>
  <c r="R14" i="1"/>
  <c r="P14" i="1"/>
  <c r="N14" i="1"/>
  <c r="Q16" i="1"/>
  <c r="O16" i="1"/>
  <c r="M16" i="1"/>
  <c r="E20" i="1" l="1"/>
  <c r="C8" i="1"/>
  <c r="C10" i="1"/>
  <c r="L17" i="1"/>
  <c r="L14" i="1"/>
  <c r="K16" i="1"/>
  <c r="B6" i="1"/>
  <c r="B19" i="1" s="1"/>
  <c r="E17" i="1"/>
  <c r="D16" i="1"/>
  <c r="E14" i="1"/>
  <c r="D13" i="1"/>
  <c r="M13" i="1" l="1"/>
  <c r="Q13" i="1"/>
  <c r="O13" i="1"/>
  <c r="D19" i="1"/>
  <c r="G19" i="1" s="1"/>
  <c r="K13" i="1"/>
  <c r="C9" i="1"/>
  <c r="C20" i="1" s="1"/>
  <c r="G20" i="1" s="1"/>
  <c r="G21" i="1" l="1"/>
  <c r="P10" i="1"/>
  <c r="R10" i="1"/>
  <c r="P8" i="1"/>
  <c r="R8" i="1"/>
  <c r="O6" i="1"/>
  <c r="Q6" i="1"/>
  <c r="P9" i="1"/>
  <c r="R9" i="1"/>
  <c r="N10" i="1"/>
  <c r="L10" i="1"/>
  <c r="M6" i="1"/>
  <c r="M19" i="1" s="1"/>
  <c r="M22" i="1" s="1"/>
  <c r="K6" i="1"/>
  <c r="N9" i="1"/>
  <c r="L9" i="1"/>
  <c r="N8" i="1"/>
  <c r="L8" i="1"/>
  <c r="K19" i="1" l="1"/>
  <c r="K22" i="1" s="1"/>
  <c r="L20" i="1"/>
  <c r="O19" i="1"/>
  <c r="O22" i="1" s="1"/>
  <c r="Q19" i="1"/>
  <c r="Q24" i="1" s="1"/>
  <c r="N20" i="1"/>
  <c r="P20" i="1"/>
  <c r="R20" i="1"/>
  <c r="O24" i="1" l="1"/>
  <c r="O23" i="1"/>
  <c r="M24" i="1"/>
  <c r="M23" i="1"/>
  <c r="K23" i="1"/>
  <c r="K24" i="1"/>
  <c r="Q23" i="1"/>
  <c r="Q22" i="1"/>
</calcChain>
</file>

<file path=xl/comments1.xml><?xml version="1.0" encoding="utf-8"?>
<comments xmlns="http://schemas.openxmlformats.org/spreadsheetml/2006/main">
  <authors>
    <author xml:space="preserve">  </author>
  </authors>
  <commentList>
    <comment ref="J22" authorId="0">
      <text>
        <r>
          <rPr>
            <sz val="8"/>
            <color indexed="81"/>
            <rFont val="Tahoma"/>
            <family val="2"/>
          </rPr>
          <t xml:space="preserve">Duurzaamheidslening via </t>
        </r>
        <r>
          <rPr>
            <b/>
            <sz val="8"/>
            <color indexed="81"/>
            <rFont val="Tahoma"/>
            <family val="2"/>
          </rPr>
          <t xml:space="preserve">SVn;
</t>
        </r>
        <r>
          <rPr>
            <sz val="8"/>
            <color indexed="81"/>
            <rFont val="Tahoma"/>
            <family val="2"/>
          </rPr>
          <t>Stimuleringsfonds Volkshuisvesting
1,6 % rente
Max. 25000
Looptijd 180 maanden</t>
        </r>
      </text>
    </comment>
  </commentList>
</comments>
</file>

<file path=xl/sharedStrings.xml><?xml version="1.0" encoding="utf-8"?>
<sst xmlns="http://schemas.openxmlformats.org/spreadsheetml/2006/main" count="39" uniqueCount="19">
  <si>
    <t>EB</t>
  </si>
  <si>
    <t>ODE</t>
  </si>
  <si>
    <t>BTW</t>
  </si>
  <si>
    <t>belasting</t>
  </si>
  <si>
    <t>aansluiting</t>
  </si>
  <si>
    <t>netbeheer</t>
  </si>
  <si>
    <t>Besparing</t>
  </si>
  <si>
    <t>kosten</t>
  </si>
  <si>
    <t>gas</t>
  </si>
  <si>
    <t>belasting totaal</t>
  </si>
  <si>
    <t>kosten totaal</t>
  </si>
  <si>
    <t>belasting tov totaal</t>
  </si>
  <si>
    <t>Lening</t>
  </si>
  <si>
    <t>Jaar</t>
  </si>
  <si>
    <t>verbruik</t>
  </si>
  <si>
    <t>aansluitkosten</t>
  </si>
  <si>
    <t>variabele gaskosten tov totaal</t>
  </si>
  <si>
    <t>kosten + belasting totaal</t>
  </si>
  <si>
    <t>CO2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</si>
</sst>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&quot;m3&quot;"/>
    <numFmt numFmtId="165" formatCode="0\ &quot;dagen&quot;"/>
    <numFmt numFmtId="166" formatCode="0\ &quot;jaar&quot;"/>
    <numFmt numFmtId="167" formatCode="#,##0_ ;[Red]\-#,##0\ "/>
    <numFmt numFmtId="168" formatCode="0.0%"/>
  </numFmts>
  <fonts count="8" x14ac:knownFonts="1"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9C9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rgb="FFFF0000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2" borderId="3" xfId="0" applyFont="1" applyFill="1" applyBorder="1" applyAlignment="1">
      <alignment horizontal="right"/>
    </xf>
    <xf numFmtId="1" fontId="0" fillId="0" borderId="3" xfId="0" applyNumberFormat="1" applyFont="1" applyBorder="1"/>
    <xf numFmtId="0" fontId="0" fillId="2" borderId="3" xfId="0" applyFont="1" applyFill="1" applyBorder="1"/>
    <xf numFmtId="1" fontId="0" fillId="2" borderId="3" xfId="0" applyNumberFormat="1" applyFont="1" applyFill="1" applyBorder="1"/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1" fontId="2" fillId="2" borderId="3" xfId="0" applyNumberFormat="1" applyFont="1" applyFill="1" applyBorder="1"/>
    <xf numFmtId="0" fontId="2" fillId="0" borderId="0" xfId="0" applyFont="1"/>
    <xf numFmtId="166" fontId="2" fillId="2" borderId="3" xfId="0" applyNumberFormat="1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0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right"/>
    </xf>
    <xf numFmtId="0" fontId="0" fillId="4" borderId="9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4" borderId="10" xfId="0" applyFont="1" applyFill="1" applyBorder="1" applyAlignment="1">
      <alignment horizontal="right"/>
    </xf>
    <xf numFmtId="1" fontId="0" fillId="0" borderId="10" xfId="0" applyNumberFormat="1" applyFont="1" applyBorder="1"/>
    <xf numFmtId="0" fontId="0" fillId="0" borderId="11" xfId="0" applyFont="1" applyBorder="1" applyAlignment="1">
      <alignment horizontal="right"/>
    </xf>
    <xf numFmtId="1" fontId="0" fillId="4" borderId="10" xfId="0" applyNumberFormat="1" applyFont="1" applyFill="1" applyBorder="1"/>
    <xf numFmtId="165" fontId="0" fillId="0" borderId="9" xfId="0" applyNumberFormat="1" applyFont="1" applyBorder="1"/>
    <xf numFmtId="0" fontId="2" fillId="4" borderId="9" xfId="0" applyFont="1" applyFill="1" applyBorder="1"/>
    <xf numFmtId="0" fontId="2" fillId="4" borderId="10" xfId="0" applyFont="1" applyFill="1" applyBorder="1"/>
    <xf numFmtId="167" fontId="0" fillId="5" borderId="5" xfId="0" applyNumberFormat="1" applyFont="1" applyFill="1" applyBorder="1"/>
    <xf numFmtId="167" fontId="0" fillId="5" borderId="0" xfId="0" applyNumberFormat="1" applyFont="1" applyFill="1" applyBorder="1"/>
    <xf numFmtId="168" fontId="5" fillId="5" borderId="5" xfId="0" applyNumberFormat="1" applyFont="1" applyFill="1" applyBorder="1"/>
    <xf numFmtId="168" fontId="5" fillId="5" borderId="0" xfId="0" applyNumberFormat="1" applyFont="1" applyFill="1" applyBorder="1"/>
    <xf numFmtId="0" fontId="0" fillId="5" borderId="5" xfId="0" applyFont="1" applyFill="1" applyBorder="1"/>
    <xf numFmtId="0" fontId="0" fillId="5" borderId="0" xfId="0" applyFont="1" applyFill="1" applyBorder="1"/>
    <xf numFmtId="0" fontId="0" fillId="0" borderId="9" xfId="0" applyFont="1" applyBorder="1" applyAlignment="1">
      <alignment horizontal="right"/>
    </xf>
    <xf numFmtId="168" fontId="5" fillId="6" borderId="0" xfId="0" applyNumberFormat="1" applyFont="1" applyFill="1" applyBorder="1"/>
    <xf numFmtId="9" fontId="5" fillId="6" borderId="0" xfId="0" applyNumberFormat="1" applyFont="1" applyFill="1"/>
    <xf numFmtId="167" fontId="0" fillId="6" borderId="0" xfId="0" applyNumberFormat="1" applyFont="1" applyFill="1"/>
    <xf numFmtId="0" fontId="0" fillId="6" borderId="0" xfId="0" applyFont="1" applyFill="1"/>
    <xf numFmtId="0" fontId="2" fillId="0" borderId="11" xfId="0" applyFont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164" fontId="1" fillId="7" borderId="9" xfId="0" applyNumberFormat="1" applyFont="1" applyFill="1" applyBorder="1"/>
    <xf numFmtId="0" fontId="0" fillId="4" borderId="0" xfId="0" applyFont="1" applyFill="1" applyBorder="1"/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6" fillId="0" borderId="10" xfId="0" applyNumberFormat="1" applyFont="1" applyBorder="1"/>
    <xf numFmtId="0" fontId="6" fillId="0" borderId="10" xfId="0" applyFont="1" applyBorder="1"/>
    <xf numFmtId="0" fontId="7" fillId="0" borderId="0" xfId="0" applyFont="1" applyBorder="1" applyAlignment="1">
      <alignment horizontal="right"/>
    </xf>
    <xf numFmtId="0" fontId="0" fillId="8" borderId="9" xfId="0" applyFont="1" applyFill="1" applyBorder="1" applyAlignment="1">
      <alignment horizontal="right"/>
    </xf>
    <xf numFmtId="0" fontId="0" fillId="9" borderId="10" xfId="0" applyFont="1" applyFill="1" applyBorder="1" applyAlignment="1">
      <alignment horizontal="right"/>
    </xf>
    <xf numFmtId="0" fontId="0" fillId="9" borderId="10" xfId="0" applyFont="1" applyFill="1" applyBorder="1"/>
    <xf numFmtId="1" fontId="6" fillId="9" borderId="10" xfId="0" applyNumberFormat="1" applyFont="1" applyFill="1" applyBorder="1"/>
    <xf numFmtId="0" fontId="6" fillId="9" borderId="10" xfId="0" applyFont="1" applyFill="1" applyBorder="1"/>
    <xf numFmtId="1" fontId="6" fillId="0" borderId="11" xfId="0" applyNumberFormat="1" applyFont="1" applyBorder="1" applyAlignment="1">
      <alignment horizontal="right"/>
    </xf>
    <xf numFmtId="1" fontId="6" fillId="0" borderId="10" xfId="0" applyNumberFormat="1" applyFont="1" applyFill="1" applyBorder="1"/>
    <xf numFmtId="0" fontId="6" fillId="0" borderId="10" xfId="0" applyFont="1" applyFill="1" applyBorder="1"/>
    <xf numFmtId="2" fontId="0" fillId="0" borderId="10" xfId="0" applyNumberFormat="1" applyFont="1" applyFill="1" applyBorder="1"/>
    <xf numFmtId="0" fontId="0" fillId="0" borderId="9" xfId="0" applyFont="1" applyFill="1" applyBorder="1" applyAlignment="1">
      <alignment horizontal="right"/>
    </xf>
    <xf numFmtId="0" fontId="0" fillId="9" borderId="0" xfId="0" applyFont="1" applyFill="1" applyBorder="1"/>
    <xf numFmtId="0" fontId="6" fillId="9" borderId="0" xfId="0" applyFont="1" applyFill="1" applyBorder="1"/>
    <xf numFmtId="0" fontId="7" fillId="9" borderId="0" xfId="0" applyFont="1" applyFill="1" applyBorder="1" applyAlignment="1">
      <alignment horizontal="right"/>
    </xf>
    <xf numFmtId="1" fontId="0" fillId="10" borderId="10" xfId="0" applyNumberFormat="1" applyFont="1" applyFill="1" applyBorder="1"/>
    <xf numFmtId="0" fontId="0" fillId="4" borderId="11" xfId="0" applyFont="1" applyFill="1" applyBorder="1" applyAlignment="1">
      <alignment horizontal="right"/>
    </xf>
    <xf numFmtId="9" fontId="0" fillId="4" borderId="0" xfId="0" applyNumberFormat="1" applyFont="1" applyFill="1" applyBorder="1"/>
    <xf numFmtId="9" fontId="0" fillId="0" borderId="0" xfId="0" applyNumberFormat="1" applyFont="1" applyBorder="1" applyAlignment="1">
      <alignment horizontal="right"/>
    </xf>
    <xf numFmtId="1" fontId="0" fillId="4" borderId="0" xfId="0" applyNumberFormat="1" applyFont="1" applyFill="1" applyBorder="1"/>
    <xf numFmtId="9" fontId="0" fillId="0" borderId="7" xfId="0" applyNumberFormat="1" applyFont="1" applyBorder="1"/>
    <xf numFmtId="1" fontId="6" fillId="0" borderId="3" xfId="0" applyNumberFormat="1" applyFont="1" applyBorder="1"/>
    <xf numFmtId="1" fontId="6" fillId="3" borderId="3" xfId="0" applyNumberFormat="1" applyFont="1" applyFill="1" applyBorder="1"/>
    <xf numFmtId="1" fontId="6" fillId="0" borderId="2" xfId="0" applyNumberFormat="1" applyFont="1" applyBorder="1"/>
    <xf numFmtId="1" fontId="6" fillId="0" borderId="4" xfId="0" applyNumberFormat="1" applyFont="1" applyBorder="1"/>
    <xf numFmtId="1" fontId="6" fillId="3" borderId="4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CE7"/>
        </patternFill>
      </fill>
    </dxf>
    <dxf>
      <fill>
        <patternFill>
          <bgColor rgb="FFFFF9C9"/>
        </patternFill>
      </fill>
    </dxf>
  </dxfs>
  <tableStyles count="1" defaultTableStyle="TableStyleMedium2" defaultPivotStyle="PivotStyleLight16">
    <tableStyle name="Table Style 1" pivot="0" count="2">
      <tableStyleElement type="firstRowStripe" dxfId="1"/>
      <tableStyleElement type="secondRowStripe" dxfId="0"/>
    </tableStyle>
  </tableStyles>
  <colors>
    <mruColors>
      <color rgb="FFFFFCE7"/>
      <color rgb="FFFFF9C9"/>
      <color rgb="FFFFF8C1"/>
      <color rgb="FFFFF5AB"/>
      <color rgb="FFFEE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17253</xdr:colOff>
      <xdr:row>0</xdr:row>
      <xdr:rowOff>1</xdr:rowOff>
    </xdr:from>
    <xdr:to>
      <xdr:col>7</xdr:col>
      <xdr:colOff>793630</xdr:colOff>
      <xdr:row>0</xdr:row>
      <xdr:rowOff>3597215</xdr:rowOff>
    </xdr:to>
    <xdr:sp macro="" textlink="">
      <xdr:nvSpPr>
        <xdr:cNvPr id="2" name="TextBox 1"/>
        <xdr:cNvSpPr txBox="1"/>
      </xdr:nvSpPr>
      <xdr:spPr>
        <a:xfrm>
          <a:off x="17253" y="1"/>
          <a:ext cx="6383547" cy="3597214"/>
        </a:xfrm>
        <a:prstGeom prst="rect">
          <a:avLst/>
        </a:prstGeom>
        <a:solidFill>
          <a:srgbClr val="FFFCE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Vraagstelling</a:t>
          </a:r>
          <a:r>
            <a:rPr lang="en-US" sz="1100"/>
            <a:t>:</a:t>
          </a:r>
        </a:p>
        <a:p>
          <a:r>
            <a:rPr lang="en-US" sz="1100"/>
            <a:t>Wat kan een huishouden</a:t>
          </a:r>
          <a:r>
            <a:rPr lang="en-US" sz="1100" baseline="0"/>
            <a:t> maximaal besparen als geen gebruik meer wordt gemaakt van aardgas ?</a:t>
          </a:r>
        </a:p>
        <a:p>
          <a:r>
            <a:rPr lang="en-US" sz="1100" baseline="0"/>
            <a:t>Kan met die besparing een woning aardgasloos worden gemaakt ?</a:t>
          </a:r>
          <a:endParaRPr lang="en-US" sz="1100"/>
        </a:p>
        <a:p>
          <a:endParaRPr lang="en-US" sz="1100"/>
        </a:p>
        <a:p>
          <a:r>
            <a:rPr lang="en-US" sz="1100" b="1"/>
            <a:t>Uitgangspunten</a:t>
          </a:r>
          <a:r>
            <a:rPr lang="en-US" sz="1100"/>
            <a:t>:</a:t>
          </a:r>
        </a:p>
        <a:p>
          <a:r>
            <a:rPr lang="en-US" sz="1100"/>
            <a:t>-</a:t>
          </a:r>
          <a:r>
            <a:rPr lang="en-US" sz="1100" baseline="0"/>
            <a:t> het gemiddelde gasgebruik van een woning in de wijk Hengstdal in Nijmegen: 1170 m</a:t>
          </a:r>
          <a:r>
            <a:rPr lang="en-US" sz="1100" baseline="30000"/>
            <a:t>3 </a:t>
          </a:r>
          <a:r>
            <a:rPr lang="en-US" sz="1100" baseline="0"/>
            <a:t> (Liander)</a:t>
          </a:r>
          <a:endParaRPr lang="en-US" sz="1100" baseline="30000"/>
        </a:p>
        <a:p>
          <a:r>
            <a:rPr lang="en-US" sz="1100" baseline="0"/>
            <a:t>- de kosten voor gas, aansluiting en netbeheer in 2021 (Greenchoice en Liander)</a:t>
          </a:r>
        </a:p>
        <a:p>
          <a:r>
            <a:rPr lang="en-US" sz="1100" baseline="0"/>
            <a:t>- de belastingtarieven voor gasgebruik (EB, ODE en BTW) in 2021</a:t>
          </a:r>
        </a:p>
        <a:p>
          <a:endParaRPr lang="en-US" sz="1100" baseline="0"/>
        </a:p>
        <a:p>
          <a:r>
            <a:rPr lang="en-US" sz="1100"/>
            <a:t>- er kan alleen bespaard worden op de kosten voor aardgas, aansluiting en netbeheer</a:t>
          </a:r>
        </a:p>
        <a:p>
          <a:r>
            <a:rPr lang="en-US" sz="1100"/>
            <a:t>- de 'bespaarde' belasting  moet beschouwd worden als subsidie.</a:t>
          </a:r>
        </a:p>
        <a:p>
          <a:r>
            <a:rPr lang="en-US" sz="1100"/>
            <a:t>- de</a:t>
          </a:r>
          <a:r>
            <a:rPr lang="en-US" sz="1100" baseline="0"/>
            <a:t> rijksoverheid kan zich het verlies van energie-belastinginkomsten (EB, ODE en BTW) niet veroorloven.</a:t>
          </a:r>
          <a:endParaRPr lang="en-US" sz="1100"/>
        </a:p>
        <a:p>
          <a:endParaRPr lang="en-US" sz="1100"/>
        </a:p>
        <a:p>
          <a:r>
            <a:rPr lang="en-US" sz="1100"/>
            <a:t>- lenen van geld voor gasreducerende maatregelen</a:t>
          </a:r>
          <a:r>
            <a:rPr lang="en-US" sz="1100" baseline="0"/>
            <a:t> reduceert het te besteden bedrag</a:t>
          </a:r>
        </a:p>
        <a:p>
          <a:r>
            <a:rPr lang="en-US" sz="1100" baseline="0"/>
            <a:t>- de 1,6% regeling is ontleend aan de voorwaarden van de 'duurzaamheidslening' van SVn. </a:t>
          </a:r>
          <a:endParaRPr lang="en-US" sz="1100"/>
        </a:p>
        <a:p>
          <a:endParaRPr lang="en-US" sz="1100"/>
        </a:p>
        <a:p>
          <a:r>
            <a:rPr lang="en-US" sz="1100" b="1"/>
            <a:t>Kanttekeningen</a:t>
          </a:r>
          <a:r>
            <a:rPr lang="en-US" sz="1100"/>
            <a:t>:</a:t>
          </a:r>
        </a:p>
        <a:p>
          <a:r>
            <a:rPr lang="en-US" sz="1100"/>
            <a:t>-</a:t>
          </a:r>
          <a:r>
            <a:rPr lang="en-US" sz="1100" baseline="0"/>
            <a:t> uitgaven voor vervanging van aardgas (koken, verwarming) blijven buiten beschouwing</a:t>
          </a:r>
        </a:p>
        <a:p>
          <a:r>
            <a:rPr lang="en-US" sz="1100" baseline="0"/>
            <a:t>- uitgaven voor aardgasvervanging  beperken het geld voor vraagreduktiemaatregelen (isolatie)</a:t>
          </a:r>
        </a:p>
        <a:p>
          <a:endParaRPr lang="en-US" sz="1100"/>
        </a:p>
      </xdr:txBody>
    </xdr:sp>
    <xdr:clientData/>
  </xdr:twoCellAnchor>
  <xdr:twoCellAnchor editAs="absolute">
    <xdr:from>
      <xdr:col>8</xdr:col>
      <xdr:colOff>8627</xdr:colOff>
      <xdr:row>0</xdr:row>
      <xdr:rowOff>0</xdr:rowOff>
    </xdr:from>
    <xdr:to>
      <xdr:col>18</xdr:col>
      <xdr:colOff>0</xdr:colOff>
      <xdr:row>0</xdr:row>
      <xdr:rowOff>3597214</xdr:rowOff>
    </xdr:to>
    <xdr:sp macro="" textlink="">
      <xdr:nvSpPr>
        <xdr:cNvPr id="3" name="TextBox 2"/>
        <xdr:cNvSpPr txBox="1"/>
      </xdr:nvSpPr>
      <xdr:spPr>
        <a:xfrm>
          <a:off x="6556076" y="0"/>
          <a:ext cx="7366958" cy="3597214"/>
        </a:xfrm>
        <a:prstGeom prst="rect">
          <a:avLst/>
        </a:prstGeom>
        <a:solidFill>
          <a:srgbClr val="FFFCE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Toelichting</a:t>
          </a:r>
          <a:r>
            <a:rPr lang="en-US" sz="1100" b="1" baseline="0"/>
            <a:t> op de berekening</a:t>
          </a:r>
          <a:r>
            <a:rPr lang="en-US" sz="1100"/>
            <a:t>:</a:t>
          </a:r>
        </a:p>
        <a:p>
          <a:r>
            <a:rPr lang="en-US" sz="1100"/>
            <a:t> in A5</a:t>
          </a:r>
          <a:r>
            <a:rPr lang="en-US" sz="1100" baseline="0"/>
            <a:t> staat een jaarlijks verbruik van 1170 m3 gas</a:t>
          </a:r>
        </a:p>
        <a:p>
          <a:r>
            <a:rPr lang="en-US" sz="1100" baseline="0"/>
            <a:t> in B6:   </a:t>
          </a:r>
          <a:r>
            <a:rPr lang="en-US" sz="1100" b="1" baseline="0">
              <a:solidFill>
                <a:srgbClr val="00B050"/>
              </a:solidFill>
            </a:rPr>
            <a:t>288</a:t>
          </a:r>
          <a:r>
            <a:rPr lang="en-US" sz="1100" baseline="0"/>
            <a:t> de kosten voor 1170 m3 in Euro's </a:t>
          </a:r>
        </a:p>
        <a:p>
          <a:r>
            <a:rPr lang="en-US" sz="1100" baseline="0"/>
            <a:t> In C8 :  </a:t>
          </a:r>
          <a:r>
            <a:rPr lang="en-US" sz="1100" b="1" baseline="0">
              <a:solidFill>
                <a:srgbClr val="FF0000"/>
              </a:solidFill>
            </a:rPr>
            <a:t>390</a:t>
          </a:r>
          <a:r>
            <a:rPr lang="en-US" sz="1100" baseline="0"/>
            <a:t> de energiebelasting (EB) over 1170 m3 gas</a:t>
          </a:r>
        </a:p>
        <a:p>
          <a:r>
            <a:rPr lang="en-US" sz="1100" baseline="0"/>
            <a:t> in C9:     </a:t>
          </a:r>
          <a:r>
            <a:rPr lang="en-US" sz="1100" b="1" baseline="0">
              <a:solidFill>
                <a:srgbClr val="FF0000"/>
              </a:solidFill>
            </a:rPr>
            <a:t>91</a:t>
          </a:r>
          <a:r>
            <a:rPr lang="en-US" sz="1100" baseline="0"/>
            <a:t> de opslag duurzame Energie (ODE) over 1170 m3 gas</a:t>
          </a:r>
        </a:p>
        <a:p>
          <a:r>
            <a:rPr lang="en-US" sz="1100" baseline="0"/>
            <a:t> in C10: </a:t>
          </a:r>
          <a:r>
            <a:rPr lang="en-US" sz="1100" b="1" baseline="0">
              <a:solidFill>
                <a:srgbClr val="FF0000"/>
              </a:solidFill>
            </a:rPr>
            <a:t>161</a:t>
          </a:r>
          <a:r>
            <a:rPr lang="en-US" sz="1100" baseline="0"/>
            <a:t> BTW over de kosten van 1170 m3 gas, vermeerderd met energiebelasting en ODE</a:t>
          </a:r>
        </a:p>
        <a:p>
          <a:endParaRPr lang="en-US" sz="1100"/>
        </a:p>
        <a:p>
          <a:r>
            <a:rPr lang="en-US" sz="1100"/>
            <a:t>In D13:   </a:t>
          </a:r>
          <a:r>
            <a:rPr lang="en-US" sz="1100" b="1">
              <a:solidFill>
                <a:srgbClr val="00B050"/>
              </a:solidFill>
            </a:rPr>
            <a:t>57</a:t>
          </a:r>
          <a:r>
            <a:rPr lang="en-US" sz="1100"/>
            <a:t> de  aansluitkosten per jaar</a:t>
          </a:r>
        </a:p>
        <a:p>
          <a:r>
            <a:rPr lang="en-US" sz="1100"/>
            <a:t>in D16: </a:t>
          </a:r>
          <a:r>
            <a:rPr lang="en-US" sz="1100" b="1">
              <a:solidFill>
                <a:srgbClr val="00B050"/>
              </a:solidFill>
            </a:rPr>
            <a:t>165</a:t>
          </a:r>
          <a:r>
            <a:rPr lang="en-US" sz="1100"/>
            <a:t> de netbeheeerkosten per jaar</a:t>
          </a:r>
        </a:p>
        <a:p>
          <a:r>
            <a:rPr lang="en-US" sz="1100"/>
            <a:t>in E14:   </a:t>
          </a:r>
          <a:r>
            <a:rPr lang="en-US" sz="1100" b="1">
              <a:solidFill>
                <a:srgbClr val="FF0000"/>
              </a:solidFill>
            </a:rPr>
            <a:t>12</a:t>
          </a:r>
          <a:r>
            <a:rPr lang="en-US" sz="1100"/>
            <a:t>  BTW</a:t>
          </a:r>
          <a:r>
            <a:rPr lang="en-US" sz="1100" baseline="0"/>
            <a:t> over de jaarlijkse aansluitkosten</a:t>
          </a:r>
        </a:p>
        <a:p>
          <a:r>
            <a:rPr lang="en-US" sz="1100"/>
            <a:t>in E17:   </a:t>
          </a:r>
          <a:r>
            <a:rPr lang="en-US" sz="1100" b="1">
              <a:solidFill>
                <a:srgbClr val="FF0000"/>
              </a:solidFill>
            </a:rPr>
            <a:t>35</a:t>
          </a:r>
          <a:r>
            <a:rPr lang="en-US" sz="1100"/>
            <a:t>  BTW over de jaarlijkse netbeheerkosten</a:t>
          </a:r>
        </a:p>
        <a:p>
          <a:endParaRPr lang="en-US" sz="1100"/>
        </a:p>
        <a:p>
          <a:r>
            <a:rPr lang="en-US" sz="1100" b="1"/>
            <a:t>Conclusie op jaarbasis</a:t>
          </a:r>
          <a:r>
            <a:rPr lang="en-US" sz="1100"/>
            <a:t>:</a:t>
          </a:r>
        </a:p>
        <a:p>
          <a:r>
            <a:rPr lang="en-US" sz="1100"/>
            <a:t>Bij een verbruik van 1170 m3 per jaar kun je maximaal </a:t>
          </a:r>
          <a:r>
            <a:rPr lang="en-US" sz="1100" b="1">
              <a:solidFill>
                <a:srgbClr val="00B050"/>
              </a:solidFill>
            </a:rPr>
            <a:t>288</a:t>
          </a:r>
          <a:r>
            <a:rPr lang="en-US" sz="1100"/>
            <a:t> per jaar besparen:</a:t>
          </a:r>
          <a:r>
            <a:rPr lang="en-US" sz="1100" baseline="0"/>
            <a:t> B6</a:t>
          </a:r>
          <a:endParaRPr lang="en-US" sz="1100"/>
        </a:p>
        <a:p>
          <a:r>
            <a:rPr lang="en-US" sz="1100"/>
            <a:t>De variabele gaskosten bedragen slechts 24% van de gasrekening: G23</a:t>
          </a:r>
        </a:p>
        <a:p>
          <a:r>
            <a:rPr lang="en-US" sz="1100"/>
            <a:t>Alleen in het geval je totaal geen</a:t>
          </a:r>
          <a:r>
            <a:rPr lang="en-US" sz="1100" baseline="0"/>
            <a:t> gas meer gebruikt bespaar je ook </a:t>
          </a:r>
          <a:r>
            <a:rPr lang="en-US" sz="1100" b="1" baseline="0">
              <a:solidFill>
                <a:srgbClr val="00B050"/>
              </a:solidFill>
            </a:rPr>
            <a:t>222</a:t>
          </a:r>
          <a:r>
            <a:rPr lang="en-US" sz="1100" baseline="0"/>
            <a:t> aan aansluit- en netbeheerkosten: D19</a:t>
          </a:r>
          <a:endParaRPr lang="en-US" sz="1100"/>
        </a:p>
        <a:p>
          <a:r>
            <a:rPr lang="en-US" sz="1100"/>
            <a:t>Van 510 Euro moet je</a:t>
          </a:r>
        </a:p>
        <a:p>
          <a:r>
            <a:rPr lang="en-US" sz="1100"/>
            <a:t>   - isolatiemaatregelen bekostigen</a:t>
          </a:r>
        </a:p>
        <a:p>
          <a:r>
            <a:rPr lang="en-US" sz="1100"/>
            <a:t>   - aardgasvervangende energie inkopen</a:t>
          </a:r>
        </a:p>
        <a:p>
          <a:endParaRPr lang="en-US" sz="110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absolute">
    <xdr:from>
      <xdr:col>8</xdr:col>
      <xdr:colOff>25879</xdr:colOff>
      <xdr:row>25</xdr:row>
      <xdr:rowOff>138023</xdr:rowOff>
    </xdr:from>
    <xdr:to>
      <xdr:col>18</xdr:col>
      <xdr:colOff>17252</xdr:colOff>
      <xdr:row>54</xdr:row>
      <xdr:rowOff>17254</xdr:rowOff>
    </xdr:to>
    <xdr:sp macro="" textlink="">
      <xdr:nvSpPr>
        <xdr:cNvPr id="4" name="TextBox 3"/>
        <xdr:cNvSpPr txBox="1"/>
      </xdr:nvSpPr>
      <xdr:spPr>
        <a:xfrm>
          <a:off x="6573328" y="7263442"/>
          <a:ext cx="7366958" cy="4132054"/>
        </a:xfrm>
        <a:prstGeom prst="rect">
          <a:avLst/>
        </a:prstGeom>
        <a:solidFill>
          <a:srgbClr val="FFFCE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Toelichting</a:t>
          </a:r>
          <a:r>
            <a:rPr lang="en-US" sz="1100" b="1" baseline="0"/>
            <a:t> op de meerjarige berekening</a:t>
          </a:r>
          <a:r>
            <a:rPr lang="en-US" sz="1100"/>
            <a:t>:</a:t>
          </a:r>
        </a:p>
        <a:p>
          <a:r>
            <a:rPr lang="en-US" sz="1100"/>
            <a:t> </a:t>
          </a:r>
          <a:r>
            <a:rPr lang="en-US" sz="1100" b="1"/>
            <a:t>A5</a:t>
          </a:r>
          <a:r>
            <a:rPr lang="en-US" sz="1100"/>
            <a:t>:</a:t>
          </a:r>
          <a:r>
            <a:rPr lang="en-US" sz="1100" baseline="0"/>
            <a:t>    </a:t>
          </a:r>
          <a:r>
            <a:rPr lang="en-US" sz="1100" b="1" baseline="0"/>
            <a:t>1170</a:t>
          </a:r>
          <a:r>
            <a:rPr lang="en-US" sz="1100" baseline="0"/>
            <a:t>   jaarlijks gasverbruik</a:t>
          </a:r>
        </a:p>
        <a:p>
          <a:r>
            <a:rPr lang="en-US" sz="1100" baseline="0"/>
            <a:t> </a:t>
          </a:r>
          <a:r>
            <a:rPr lang="en-US" sz="1100" b="1" baseline="0"/>
            <a:t>K6</a:t>
          </a:r>
          <a:r>
            <a:rPr lang="en-US" sz="1100" baseline="0"/>
            <a:t>:     </a:t>
          </a:r>
          <a:r>
            <a:rPr lang="en-US" sz="1100" b="1" baseline="0">
              <a:solidFill>
                <a:srgbClr val="00B050"/>
              </a:solidFill>
            </a:rPr>
            <a:t>8635</a:t>
          </a:r>
          <a:r>
            <a:rPr lang="en-US" sz="1100" baseline="0"/>
            <a:t> de kosten voor 1170 m3 gas per jaar in Euro's in 30 jaar</a:t>
          </a:r>
        </a:p>
        <a:p>
          <a:r>
            <a:rPr lang="en-US" sz="1100" baseline="0"/>
            <a:t> </a:t>
          </a:r>
          <a:r>
            <a:rPr lang="en-US" sz="1100" b="1" baseline="0"/>
            <a:t>L8</a:t>
          </a:r>
          <a:r>
            <a:rPr lang="en-US" sz="1100" baseline="0"/>
            <a:t> :  </a:t>
          </a:r>
          <a:r>
            <a:rPr lang="en-US" sz="1100" b="1" baseline="0">
              <a:solidFill>
                <a:srgbClr val="FF0000"/>
              </a:solidFill>
            </a:rPr>
            <a:t>11992</a:t>
          </a:r>
          <a:r>
            <a:rPr lang="en-US" sz="1100" baseline="0"/>
            <a:t> de energiebelasting (EB) over 1170 m3 gas per jaar in 30 jaar</a:t>
          </a:r>
        </a:p>
        <a:p>
          <a:r>
            <a:rPr lang="en-US" sz="1100" baseline="0"/>
            <a:t> </a:t>
          </a:r>
          <a:r>
            <a:rPr lang="en-US" sz="1100" b="1" baseline="0"/>
            <a:t>L9</a:t>
          </a:r>
          <a:r>
            <a:rPr lang="en-US" sz="1100" baseline="0"/>
            <a:t>:     </a:t>
          </a:r>
          <a:r>
            <a:rPr lang="en-US" sz="1100" b="1" baseline="0">
              <a:solidFill>
                <a:srgbClr val="FF0000"/>
              </a:solidFill>
            </a:rPr>
            <a:t>2720</a:t>
          </a:r>
          <a:r>
            <a:rPr lang="en-US" sz="1100" baseline="0"/>
            <a:t> de opslag duurzame Energie (ODE) over 1170 m3 gas per jaar in 30 jaar</a:t>
          </a:r>
        </a:p>
        <a:p>
          <a:r>
            <a:rPr lang="en-US" sz="1100" baseline="0"/>
            <a:t> </a:t>
          </a:r>
          <a:r>
            <a:rPr lang="en-US" sz="1100" b="1" baseline="0"/>
            <a:t>L10</a:t>
          </a:r>
          <a:r>
            <a:rPr lang="en-US" sz="1100" baseline="0"/>
            <a:t>:   </a:t>
          </a:r>
          <a:r>
            <a:rPr lang="en-US" sz="1100" b="1" baseline="0">
              <a:solidFill>
                <a:srgbClr val="FF0000"/>
              </a:solidFill>
            </a:rPr>
            <a:t>4840</a:t>
          </a:r>
          <a:r>
            <a:rPr lang="en-US" sz="1100" baseline="0"/>
            <a:t> BTW over kosten,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energiebelasting en ODE </a:t>
          </a:r>
          <a:r>
            <a:rPr lang="en-US" sz="1100" baseline="0"/>
            <a:t> van 1170 m3 gas per jaar  in 30 jaar</a:t>
          </a:r>
        </a:p>
        <a:p>
          <a:endParaRPr lang="en-US" sz="1100"/>
        </a:p>
        <a:p>
          <a:r>
            <a:rPr lang="en-US" sz="1100" b="1"/>
            <a:t>K13</a:t>
          </a:r>
          <a:r>
            <a:rPr lang="en-US" sz="1100"/>
            <a:t>:   </a:t>
          </a:r>
          <a:r>
            <a:rPr lang="en-US" sz="1100" b="1">
              <a:solidFill>
                <a:srgbClr val="00B050"/>
              </a:solidFill>
            </a:rPr>
            <a:t>1706</a:t>
          </a:r>
          <a:r>
            <a:rPr lang="en-US" sz="1100"/>
            <a:t>  aansluitkosten in 30 jaar</a:t>
          </a:r>
        </a:p>
        <a:p>
          <a:r>
            <a:rPr lang="en-US" sz="1100" b="1"/>
            <a:t>K16</a:t>
          </a:r>
          <a:r>
            <a:rPr lang="en-US" sz="1100"/>
            <a:t>:   </a:t>
          </a:r>
          <a:r>
            <a:rPr lang="en-US" sz="1100" b="1">
              <a:solidFill>
                <a:srgbClr val="00B050"/>
              </a:solidFill>
            </a:rPr>
            <a:t>4954</a:t>
          </a:r>
          <a:r>
            <a:rPr lang="en-US" sz="1100"/>
            <a:t>  netbeheeerkosten in 30 jaar</a:t>
          </a:r>
        </a:p>
        <a:p>
          <a:r>
            <a:rPr lang="en-US" sz="1100" b="1"/>
            <a:t>L14</a:t>
          </a:r>
          <a:r>
            <a:rPr lang="en-US" sz="1100"/>
            <a:t>:      </a:t>
          </a:r>
          <a:r>
            <a:rPr lang="en-US" sz="1100" b="1">
              <a:solidFill>
                <a:srgbClr val="FF0000"/>
              </a:solidFill>
            </a:rPr>
            <a:t>358</a:t>
          </a:r>
          <a:r>
            <a:rPr lang="en-US" sz="1100"/>
            <a:t>  BTW</a:t>
          </a:r>
          <a:r>
            <a:rPr lang="en-US" sz="1100" baseline="0"/>
            <a:t> over de aansluitkosten</a:t>
          </a:r>
        </a:p>
        <a:p>
          <a:r>
            <a:rPr lang="en-US" sz="1100" b="1"/>
            <a:t>L17</a:t>
          </a:r>
          <a:r>
            <a:rPr lang="en-US" sz="1100"/>
            <a:t>:    </a:t>
          </a:r>
          <a:r>
            <a:rPr lang="en-US" sz="1100" b="1">
              <a:solidFill>
                <a:srgbClr val="FF0000"/>
              </a:solidFill>
            </a:rPr>
            <a:t>1040</a:t>
          </a:r>
          <a:r>
            <a:rPr lang="en-US" sz="1100"/>
            <a:t>  BTW over de netbeheerkosten</a:t>
          </a:r>
        </a:p>
        <a:p>
          <a:endParaRPr lang="en-US" sz="1100"/>
        </a:p>
        <a:p>
          <a:r>
            <a:rPr lang="en-US" sz="1100" b="1"/>
            <a:t>Conclusie op 30-jaar basis</a:t>
          </a:r>
          <a:r>
            <a:rPr lang="en-US" sz="1100"/>
            <a:t>:</a:t>
          </a:r>
        </a:p>
        <a:p>
          <a:r>
            <a:rPr lang="en-US" sz="1100"/>
            <a:t>Bij een verbruik van 1170 m3 per jaar kun je in 30 jaar maximaal </a:t>
          </a:r>
          <a:r>
            <a:rPr lang="en-US" sz="1100" b="1">
              <a:solidFill>
                <a:srgbClr val="00B050"/>
              </a:solidFill>
            </a:rPr>
            <a:t>8635</a:t>
          </a:r>
          <a:r>
            <a:rPr lang="en-US" sz="1100"/>
            <a:t> </a:t>
          </a:r>
          <a:r>
            <a:rPr lang="en-US" sz="1100" baseline="0"/>
            <a:t> </a:t>
          </a:r>
          <a:r>
            <a:rPr lang="en-US" sz="1100" b="1" baseline="0"/>
            <a:t>K6</a:t>
          </a:r>
          <a:endParaRPr lang="en-US" sz="1100" b="1"/>
        </a:p>
        <a:p>
          <a:r>
            <a:rPr lang="en-US" sz="1100"/>
            <a:t>Alleen als je totaal geen</a:t>
          </a:r>
          <a:r>
            <a:rPr lang="en-US" sz="1100" baseline="0"/>
            <a:t> gas meer gebruikt bespaar je ook </a:t>
          </a:r>
          <a:r>
            <a:rPr lang="en-US" sz="1100" b="1" baseline="0">
              <a:solidFill>
                <a:srgbClr val="00B050"/>
              </a:solidFill>
            </a:rPr>
            <a:t>6660</a:t>
          </a:r>
          <a:r>
            <a:rPr lang="en-US" sz="1100" baseline="0"/>
            <a:t> aan aansluit- en netbeheerkosten: </a:t>
          </a:r>
          <a:r>
            <a:rPr lang="en-US" sz="1100" b="1" baseline="0"/>
            <a:t>K13</a:t>
          </a:r>
          <a:r>
            <a:rPr lang="en-US" sz="1100" baseline="0"/>
            <a:t> + </a:t>
          </a:r>
          <a:r>
            <a:rPr lang="en-US" sz="1100" b="1" baseline="0"/>
            <a:t>K16</a:t>
          </a:r>
          <a:endParaRPr lang="en-US" sz="1100" b="1"/>
        </a:p>
        <a:p>
          <a:r>
            <a:rPr lang="en-US" sz="1100"/>
            <a:t>Dan heb</a:t>
          </a:r>
          <a:r>
            <a:rPr lang="en-US" sz="1100" baseline="0"/>
            <a:t> je na 30 jaar 15294 Euro bespaard.</a:t>
          </a:r>
          <a:endParaRPr lang="en-US" sz="1100"/>
        </a:p>
        <a:p>
          <a:endParaRPr lang="en-US" sz="1100"/>
        </a:p>
        <a:p>
          <a:r>
            <a:rPr lang="en-US" sz="1100"/>
            <a:t>Van 15294 Euro moet je</a:t>
          </a:r>
        </a:p>
        <a:p>
          <a:r>
            <a:rPr lang="en-US" sz="1100"/>
            <a:t>   - isolatiemaatregelen bekostigen</a:t>
          </a:r>
        </a:p>
        <a:p>
          <a:r>
            <a:rPr lang="en-US" sz="1100"/>
            <a:t>   - aardgasvervangende energie inkopen</a:t>
          </a:r>
        </a:p>
        <a:p>
          <a:endParaRPr lang="en-US" sz="1100"/>
        </a:p>
        <a:p>
          <a:r>
            <a:rPr lang="en-US" sz="1100"/>
            <a:t>Als</a:t>
          </a:r>
          <a:r>
            <a:rPr lang="en-US" sz="1100" baseline="0"/>
            <a:t> je voor isolerende maatregelen een 'duurzaamheids'lening afsluit tegen 1,6% rente blijft er van die 15.294</a:t>
          </a:r>
        </a:p>
        <a:p>
          <a:r>
            <a:rPr lang="en-US" sz="1100" baseline="0"/>
            <a:t>12.160 Euro ( </a:t>
          </a:r>
          <a:r>
            <a:rPr lang="en-US" sz="1100" b="1" baseline="0"/>
            <a:t>K22</a:t>
          </a:r>
          <a:r>
            <a:rPr lang="en-US" sz="1100" baseline="0"/>
            <a:t> )  over voor isolatie van aargasvervanging..</a:t>
          </a:r>
          <a:endParaRPr lang="en-US" sz="110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7"/>
  <sheetViews>
    <sheetView tabSelected="1" workbookViewId="0">
      <selection activeCell="H7" sqref="H7"/>
    </sheetView>
  </sheetViews>
  <sheetFormatPr defaultRowHeight="11.55" x14ac:dyDescent="0.2"/>
  <cols>
    <col min="1" max="1" width="13.7109375" customWidth="1"/>
    <col min="2" max="2" width="10.7109375" customWidth="1"/>
    <col min="3" max="3" width="10.5703125" customWidth="1"/>
    <col min="4" max="4" width="10.42578125" customWidth="1"/>
    <col min="5" max="5" width="10.85546875" customWidth="1"/>
    <col min="6" max="6" width="26.42578125" customWidth="1"/>
    <col min="7" max="7" width="10.140625" customWidth="1"/>
    <col min="8" max="8" width="15.5703125" customWidth="1"/>
    <col min="9" max="9" width="12" customWidth="1"/>
    <col min="10" max="10" width="16.5703125" customWidth="1"/>
    <col min="11" max="11" width="12.28515625" customWidth="1"/>
    <col min="12" max="12" width="10.85546875" customWidth="1"/>
    <col min="13" max="13" width="11.28515625" customWidth="1"/>
    <col min="14" max="14" width="10.85546875" customWidth="1"/>
    <col min="15" max="15" width="12.28515625" customWidth="1"/>
    <col min="16" max="16" width="12.85546875" customWidth="1"/>
    <col min="17" max="17" width="11.85546875" customWidth="1"/>
    <col min="18" max="18" width="11.28515625" customWidth="1"/>
  </cols>
  <sheetData>
    <row r="1" spans="1:18" ht="283.95" customHeight="1" x14ac:dyDescent="0.2"/>
    <row r="3" spans="1:18" x14ac:dyDescent="0.2">
      <c r="A3" s="36" t="s">
        <v>13</v>
      </c>
      <c r="B3" s="37">
        <v>2021</v>
      </c>
      <c r="C3" s="61"/>
      <c r="D3" s="28"/>
      <c r="E3" s="71"/>
      <c r="F3" s="52"/>
      <c r="G3" s="52"/>
      <c r="I3" s="22" t="s">
        <v>6</v>
      </c>
      <c r="J3" s="17"/>
      <c r="K3" s="14">
        <v>30</v>
      </c>
      <c r="L3" s="15"/>
      <c r="M3" s="14">
        <v>25</v>
      </c>
      <c r="N3" s="16"/>
      <c r="O3" s="14">
        <v>20</v>
      </c>
      <c r="P3" s="16"/>
      <c r="Q3" s="14">
        <v>15</v>
      </c>
      <c r="R3" s="16"/>
    </row>
    <row r="4" spans="1:18" x14ac:dyDescent="0.2">
      <c r="A4" s="29"/>
      <c r="B4" s="44" t="s">
        <v>14</v>
      </c>
      <c r="C4" s="70" t="s">
        <v>3</v>
      </c>
      <c r="D4" s="33" t="s">
        <v>4</v>
      </c>
      <c r="E4" s="56" t="s">
        <v>3</v>
      </c>
      <c r="F4" s="53"/>
      <c r="G4" s="53"/>
      <c r="I4" s="22"/>
      <c r="J4" s="18"/>
      <c r="K4" s="4"/>
      <c r="L4" s="4"/>
      <c r="M4" s="4"/>
      <c r="N4" s="5"/>
      <c r="O4" s="4"/>
      <c r="P4" s="5"/>
      <c r="Q4" s="4"/>
      <c r="R4" s="5"/>
    </row>
    <row r="5" spans="1:18" x14ac:dyDescent="0.2">
      <c r="A5" s="51">
        <v>1170</v>
      </c>
      <c r="B5" s="31"/>
      <c r="C5" s="62"/>
      <c r="D5" s="28"/>
      <c r="E5" s="72"/>
      <c r="F5" s="52"/>
      <c r="G5" s="52"/>
      <c r="I5" s="22"/>
      <c r="J5" s="17"/>
      <c r="K5" s="6" t="s">
        <v>7</v>
      </c>
      <c r="L5" s="10" t="s">
        <v>3</v>
      </c>
      <c r="M5" s="6" t="s">
        <v>7</v>
      </c>
      <c r="N5" s="11" t="s">
        <v>3</v>
      </c>
      <c r="O5" s="6" t="s">
        <v>7</v>
      </c>
      <c r="P5" s="11" t="s">
        <v>3</v>
      </c>
      <c r="Q5" s="6" t="s">
        <v>7</v>
      </c>
      <c r="R5" s="11" t="s">
        <v>3</v>
      </c>
    </row>
    <row r="6" spans="1:18" x14ac:dyDescent="0.2">
      <c r="A6" s="29">
        <v>0.23899999999999999</v>
      </c>
      <c r="B6" s="32">
        <f>$A$5*$A$6</f>
        <v>279.63</v>
      </c>
      <c r="C6" s="49"/>
      <c r="D6" s="49"/>
      <c r="E6" s="60"/>
      <c r="F6" s="49" t="s">
        <v>8</v>
      </c>
      <c r="G6" s="54"/>
      <c r="H6" s="1"/>
      <c r="I6" s="22"/>
      <c r="J6" s="19" t="s">
        <v>8</v>
      </c>
      <c r="K6" s="7">
        <f>$K$3*$B$6</f>
        <v>8388.9</v>
      </c>
      <c r="L6" s="80"/>
      <c r="M6" s="7">
        <f>$M$3*$B$6</f>
        <v>6990.75</v>
      </c>
      <c r="N6" s="83"/>
      <c r="O6" s="7">
        <f>$O$3*$B$6</f>
        <v>5592.6</v>
      </c>
      <c r="P6" s="83"/>
      <c r="Q6" s="7">
        <f>$Q$3*$B$6</f>
        <v>4194.45</v>
      </c>
      <c r="R6" s="83"/>
    </row>
    <row r="7" spans="1:18" x14ac:dyDescent="0.2">
      <c r="A7" s="26"/>
      <c r="B7" s="27"/>
      <c r="C7" s="63"/>
      <c r="D7" s="50"/>
      <c r="E7" s="73"/>
      <c r="F7" s="50"/>
      <c r="G7" s="55"/>
      <c r="H7" s="1"/>
      <c r="I7" s="22"/>
      <c r="J7" s="20"/>
      <c r="K7" s="8"/>
      <c r="L7" s="81"/>
      <c r="M7" s="8"/>
      <c r="N7" s="84"/>
      <c r="O7" s="8"/>
      <c r="P7" s="84"/>
      <c r="Q7" s="8"/>
      <c r="R7" s="84"/>
    </row>
    <row r="8" spans="1:18" x14ac:dyDescent="0.2">
      <c r="A8" s="29">
        <v>0.34855999999999998</v>
      </c>
      <c r="B8" s="30"/>
      <c r="C8" s="66">
        <f>$A$5*$A$8</f>
        <v>407.8152</v>
      </c>
      <c r="D8" s="49"/>
      <c r="E8" s="60"/>
      <c r="F8" s="49" t="s">
        <v>0</v>
      </c>
      <c r="G8" s="54"/>
      <c r="H8" s="1"/>
      <c r="I8" s="22"/>
      <c r="J8" s="19" t="s">
        <v>0</v>
      </c>
      <c r="K8" s="4"/>
      <c r="L8" s="80">
        <f>$K$3*$C$8</f>
        <v>12234.456</v>
      </c>
      <c r="M8" s="4"/>
      <c r="N8" s="83">
        <f>$M$3*$C$8</f>
        <v>10195.380000000001</v>
      </c>
      <c r="O8" s="4"/>
      <c r="P8" s="83">
        <f>$O$3*$C$8</f>
        <v>8156.3040000000001</v>
      </c>
      <c r="Q8" s="4"/>
      <c r="R8" s="83">
        <f>$Q$3*$C$8</f>
        <v>6117.2280000000001</v>
      </c>
    </row>
    <row r="9" spans="1:18" x14ac:dyDescent="0.2">
      <c r="A9" s="26">
        <v>8.5099999999999995E-2</v>
      </c>
      <c r="B9" s="27"/>
      <c r="C9" s="64">
        <f>$A$5*A9</f>
        <v>99.566999999999993</v>
      </c>
      <c r="D9" s="50"/>
      <c r="E9" s="73"/>
      <c r="F9" s="50" t="s">
        <v>1</v>
      </c>
      <c r="G9" s="55"/>
      <c r="H9" s="1"/>
      <c r="I9" s="22"/>
      <c r="J9" s="20" t="s">
        <v>1</v>
      </c>
      <c r="K9" s="8"/>
      <c r="L9" s="81">
        <f>$K$3*$C$9</f>
        <v>2987.0099999999998</v>
      </c>
      <c r="M9" s="8"/>
      <c r="N9" s="84">
        <f>$M$3*$C$9</f>
        <v>2489.1749999999997</v>
      </c>
      <c r="O9" s="8"/>
      <c r="P9" s="84">
        <f>$O$3*$C$9</f>
        <v>1991.34</v>
      </c>
      <c r="Q9" s="8"/>
      <c r="R9" s="84">
        <f>$Q$3*$C$9</f>
        <v>1493.5049999999999</v>
      </c>
    </row>
    <row r="10" spans="1:18" x14ac:dyDescent="0.2">
      <c r="A10" s="29">
        <v>0.13789999999999999</v>
      </c>
      <c r="B10" s="30"/>
      <c r="C10" s="67">
        <f>$A$5*A10</f>
        <v>161.34299999999999</v>
      </c>
      <c r="D10" s="49"/>
      <c r="E10" s="60"/>
      <c r="F10" s="49" t="s">
        <v>2</v>
      </c>
      <c r="G10" s="54"/>
      <c r="H10" s="1"/>
      <c r="I10" s="22"/>
      <c r="J10" s="19" t="s">
        <v>2</v>
      </c>
      <c r="K10" s="4"/>
      <c r="L10" s="80">
        <f>$K$3*$C$10</f>
        <v>4840.29</v>
      </c>
      <c r="M10" s="4"/>
      <c r="N10" s="83">
        <f>$M$3*$C$10</f>
        <v>4033.5749999999998</v>
      </c>
      <c r="O10" s="4"/>
      <c r="P10" s="83">
        <f>$O$3*$C$10</f>
        <v>3226.8599999999997</v>
      </c>
      <c r="Q10" s="4"/>
      <c r="R10" s="83">
        <f>$Q$3*$C$10</f>
        <v>2420.145</v>
      </c>
    </row>
    <row r="11" spans="1:18" x14ac:dyDescent="0.2">
      <c r="A11" s="26"/>
      <c r="B11" s="27"/>
      <c r="C11" s="65"/>
      <c r="D11" s="50"/>
      <c r="E11" s="73"/>
      <c r="F11" s="50"/>
      <c r="G11" s="55"/>
      <c r="H11" s="1"/>
      <c r="I11" s="22"/>
      <c r="J11" s="20"/>
      <c r="K11" s="8"/>
      <c r="L11" s="81"/>
      <c r="M11" s="8"/>
      <c r="N11" s="84"/>
      <c r="O11" s="8"/>
      <c r="P11" s="84"/>
      <c r="Q11" s="8"/>
      <c r="R11" s="84"/>
    </row>
    <row r="12" spans="1:18" x14ac:dyDescent="0.2">
      <c r="A12" s="35">
        <v>365</v>
      </c>
      <c r="B12" s="30"/>
      <c r="C12" s="68"/>
      <c r="D12" s="49"/>
      <c r="E12" s="60"/>
      <c r="F12" s="49"/>
      <c r="G12" s="54"/>
      <c r="H12" s="1"/>
      <c r="I12" s="22"/>
      <c r="J12" s="19"/>
      <c r="K12" s="4"/>
      <c r="L12" s="80"/>
      <c r="M12" s="4"/>
      <c r="N12" s="83"/>
      <c r="O12" s="4"/>
      <c r="P12" s="83"/>
      <c r="Q12" s="4"/>
      <c r="R12" s="83"/>
    </row>
    <row r="13" spans="1:18" x14ac:dyDescent="0.2">
      <c r="A13" s="26">
        <v>0.15622</v>
      </c>
      <c r="B13" s="34"/>
      <c r="C13" s="65"/>
      <c r="D13" s="34">
        <f>$A$12*$A$13</f>
        <v>57.020299999999999</v>
      </c>
      <c r="E13" s="65"/>
      <c r="F13" s="50" t="s">
        <v>15</v>
      </c>
      <c r="G13" s="55"/>
      <c r="H13" s="1"/>
      <c r="I13" s="22"/>
      <c r="J13" s="20" t="s">
        <v>4</v>
      </c>
      <c r="K13" s="9">
        <f>$K$3*$D$13</f>
        <v>1710.6089999999999</v>
      </c>
      <c r="L13" s="81"/>
      <c r="M13" s="9">
        <f>$M$3*$D$13</f>
        <v>1425.5074999999999</v>
      </c>
      <c r="N13" s="84"/>
      <c r="O13" s="9">
        <f>$O$3*$D$13</f>
        <v>1140.4059999999999</v>
      </c>
      <c r="P13" s="84"/>
      <c r="Q13" s="9">
        <f>$Q$3*$D$13</f>
        <v>855.30449999999996</v>
      </c>
      <c r="R13" s="84"/>
    </row>
    <row r="14" spans="1:18" x14ac:dyDescent="0.2">
      <c r="A14" s="29">
        <v>3.27E-2</v>
      </c>
      <c r="B14" s="30"/>
      <c r="C14" s="67"/>
      <c r="D14" s="30"/>
      <c r="E14" s="58">
        <f>$A$12*$A$14</f>
        <v>11.935499999999999</v>
      </c>
      <c r="F14" s="49" t="s">
        <v>2</v>
      </c>
      <c r="G14" s="54"/>
      <c r="H14" s="1"/>
      <c r="I14" s="22"/>
      <c r="J14" s="19" t="s">
        <v>2</v>
      </c>
      <c r="K14" s="4"/>
      <c r="L14" s="80">
        <f>$K$3*$E$14</f>
        <v>358.065</v>
      </c>
      <c r="M14" s="4"/>
      <c r="N14" s="80">
        <f>$M$3*$E$14</f>
        <v>298.38749999999999</v>
      </c>
      <c r="O14" s="4"/>
      <c r="P14" s="80">
        <f>$O$3*$E$14</f>
        <v>238.70999999999998</v>
      </c>
      <c r="Q14" s="4"/>
      <c r="R14" s="80">
        <f>$Q$3*$E$14</f>
        <v>179.0325</v>
      </c>
    </row>
    <row r="15" spans="1:18" x14ac:dyDescent="0.2">
      <c r="A15" s="26"/>
      <c r="B15" s="34"/>
      <c r="C15" s="64"/>
      <c r="D15" s="34"/>
      <c r="E15" s="64"/>
      <c r="F15" s="50"/>
      <c r="G15" s="55"/>
      <c r="H15" s="1"/>
      <c r="I15" s="22"/>
      <c r="J15" s="20"/>
      <c r="K15" s="8"/>
      <c r="L15" s="81"/>
      <c r="M15" s="8"/>
      <c r="N15" s="84"/>
      <c r="O15" s="8"/>
      <c r="P15" s="84"/>
      <c r="Q15" s="8"/>
      <c r="R15" s="84"/>
    </row>
    <row r="16" spans="1:18" x14ac:dyDescent="0.2">
      <c r="A16" s="29">
        <v>0.45240000000000002</v>
      </c>
      <c r="B16" s="32"/>
      <c r="C16" s="68"/>
      <c r="D16" s="32">
        <f>$A$12*$A$16</f>
        <v>165.126</v>
      </c>
      <c r="E16" s="59"/>
      <c r="F16" s="49" t="s">
        <v>5</v>
      </c>
      <c r="G16" s="54"/>
      <c r="H16" s="1"/>
      <c r="I16" s="22"/>
      <c r="J16" s="19" t="s">
        <v>5</v>
      </c>
      <c r="K16" s="7">
        <f>$K$3*$D$16</f>
        <v>4953.78</v>
      </c>
      <c r="L16" s="80"/>
      <c r="M16" s="7">
        <f>$M$3*$D$16</f>
        <v>4128.1500000000005</v>
      </c>
      <c r="N16" s="83"/>
      <c r="O16" s="9">
        <f>$O$3*$D$16</f>
        <v>3302.52</v>
      </c>
      <c r="P16" s="83"/>
      <c r="Q16" s="9">
        <f>$Q$3*$D$16</f>
        <v>2476.89</v>
      </c>
      <c r="R16" s="83"/>
    </row>
    <row r="17" spans="1:19" x14ac:dyDescent="0.2">
      <c r="A17" s="26">
        <v>9.5000000000000001E-2</v>
      </c>
      <c r="B17" s="27"/>
      <c r="C17" s="64"/>
      <c r="D17" s="27"/>
      <c r="E17" s="64">
        <f>$A$12*$A$17</f>
        <v>34.674999999999997</v>
      </c>
      <c r="F17" s="50" t="s">
        <v>2</v>
      </c>
      <c r="G17" s="55"/>
      <c r="H17" s="1"/>
      <c r="I17" s="22"/>
      <c r="J17" s="20" t="s">
        <v>2</v>
      </c>
      <c r="K17" s="8"/>
      <c r="L17" s="81">
        <f>$K$3*$E$17</f>
        <v>1040.25</v>
      </c>
      <c r="M17" s="8"/>
      <c r="N17" s="81">
        <f>$M$3*$E$17</f>
        <v>866.87499999999989</v>
      </c>
      <c r="O17" s="8"/>
      <c r="P17" s="81">
        <f>$O$3*$E$17</f>
        <v>693.5</v>
      </c>
      <c r="Q17" s="8"/>
      <c r="R17" s="81">
        <f>$Q$3*$E$17</f>
        <v>520.125</v>
      </c>
    </row>
    <row r="18" spans="1:19" x14ac:dyDescent="0.2">
      <c r="A18" s="29"/>
      <c r="B18" s="32"/>
      <c r="C18" s="67"/>
      <c r="E18" s="58"/>
      <c r="F18" s="49"/>
      <c r="G18" s="54"/>
      <c r="H18" s="1"/>
      <c r="I18" s="22"/>
      <c r="J18" s="19"/>
      <c r="K18" s="4"/>
      <c r="L18" s="80"/>
      <c r="M18" s="4"/>
      <c r="N18" s="83"/>
      <c r="O18" s="4"/>
      <c r="P18" s="83"/>
      <c r="Q18" s="4"/>
      <c r="R18" s="83"/>
    </row>
    <row r="19" spans="1:19" x14ac:dyDescent="0.2">
      <c r="A19" s="26"/>
      <c r="B19" s="74">
        <f>$B$6</f>
        <v>279.63</v>
      </c>
      <c r="C19" s="63"/>
      <c r="D19" s="74">
        <f>SUM($D$5:$D$16)</f>
        <v>222.1463</v>
      </c>
      <c r="E19" s="63"/>
      <c r="F19" s="50" t="s">
        <v>10</v>
      </c>
      <c r="G19" s="34">
        <f>SUM($B$19:$E$19)</f>
        <v>501.77629999999999</v>
      </c>
      <c r="H19" s="1"/>
      <c r="I19" s="22"/>
      <c r="J19" s="20" t="s">
        <v>10</v>
      </c>
      <c r="K19" s="12">
        <f>SUM(K6:K17)</f>
        <v>15053.289000000001</v>
      </c>
      <c r="L19" s="81"/>
      <c r="M19" s="12">
        <f>SUM(M6:M17)</f>
        <v>12544.407500000001</v>
      </c>
      <c r="N19" s="84"/>
      <c r="O19" s="12">
        <f>SUM(O6:O18)</f>
        <v>10035.526</v>
      </c>
      <c r="P19" s="84"/>
      <c r="Q19" s="12">
        <f>SUM(Q6:Q18)</f>
        <v>7526.6445000000003</v>
      </c>
      <c r="R19" s="84"/>
    </row>
    <row r="20" spans="1:19" x14ac:dyDescent="0.2">
      <c r="A20" s="29"/>
      <c r="B20" s="30"/>
      <c r="C20" s="67">
        <f>SUM($C$5:$C$17)</f>
        <v>668.72519999999997</v>
      </c>
      <c r="D20" s="30"/>
      <c r="E20" s="58">
        <f>SUM($E$5:$E$17)</f>
        <v>46.610499999999995</v>
      </c>
      <c r="F20" s="49" t="s">
        <v>9</v>
      </c>
      <c r="G20" s="58">
        <f>SUM($B$20:$E$20)</f>
        <v>715.33569999999997</v>
      </c>
      <c r="H20" s="1"/>
      <c r="I20" s="22"/>
      <c r="J20" s="21" t="s">
        <v>9</v>
      </c>
      <c r="K20" s="3"/>
      <c r="L20" s="82">
        <f>SUM(L6:L17)</f>
        <v>21460.071</v>
      </c>
      <c r="M20" s="3"/>
      <c r="N20" s="82">
        <f>SUM(N5:N19)</f>
        <v>17883.392500000002</v>
      </c>
      <c r="O20" s="3"/>
      <c r="P20" s="82">
        <f>SUM(P5:P19)</f>
        <v>14306.714</v>
      </c>
      <c r="Q20" s="3"/>
      <c r="R20" s="82">
        <f>SUM(R5:R19)</f>
        <v>10730.0355</v>
      </c>
      <c r="S20" s="2"/>
    </row>
    <row r="21" spans="1:19" x14ac:dyDescent="0.2">
      <c r="A21" s="26"/>
      <c r="B21" s="27"/>
      <c r="C21" s="63"/>
      <c r="D21" s="28"/>
      <c r="E21" s="71"/>
      <c r="F21" s="50" t="s">
        <v>17</v>
      </c>
      <c r="G21" s="78">
        <f>SUM(G19:G20)</f>
        <v>1217.1120000000001</v>
      </c>
      <c r="J21" s="13"/>
    </row>
    <row r="22" spans="1:19" x14ac:dyDescent="0.2">
      <c r="A22" s="29"/>
      <c r="B22" s="30"/>
      <c r="C22" s="69"/>
      <c r="D22" s="33"/>
      <c r="E22" s="57"/>
      <c r="F22" s="33"/>
      <c r="G22" s="77"/>
      <c r="H22" s="1"/>
      <c r="I22" s="40" t="s">
        <v>12</v>
      </c>
      <c r="J22" s="40">
        <v>1.6E-2</v>
      </c>
      <c r="K22" s="38">
        <f>PV(POWER(1+$J22,1/12)-1,12*$K$3,$K$19/(12*$K$3))</f>
        <v>-11968.349634786286</v>
      </c>
      <c r="L22" s="38"/>
      <c r="M22" s="38">
        <f>PV(POWER(1+$J22,1/12)-1,12*$M$3,$M$19/(12*$M$3))</f>
        <v>-10347.54790792484</v>
      </c>
      <c r="N22" s="38"/>
      <c r="O22" s="38">
        <f>PV(POWER(1+$J22,1/12)-1,12*$O$3,$O$19/(12*$O$3))</f>
        <v>-8592.8658696511338</v>
      </c>
      <c r="P22" s="38"/>
      <c r="Q22" s="38">
        <f>PV(POWER(1+$J22,1/12)-1,12*$Q$3,$Q$19/(12*$Q$3))</f>
        <v>-6693.2448337071246</v>
      </c>
      <c r="R22" s="42"/>
      <c r="S22" s="2"/>
    </row>
    <row r="23" spans="1:19" x14ac:dyDescent="0.2">
      <c r="A23" s="26"/>
      <c r="B23" s="27"/>
      <c r="C23" s="63"/>
      <c r="D23" s="28"/>
      <c r="E23" s="71"/>
      <c r="F23" s="75" t="s">
        <v>11</v>
      </c>
      <c r="G23" s="76">
        <v>0.57450642376260097</v>
      </c>
      <c r="I23" s="45"/>
      <c r="J23" s="46">
        <v>0.02</v>
      </c>
      <c r="K23" s="47">
        <f>PV(POWER(1+$J23,1/12)-1,12*$K$3,$K$19/(12*$K$3))</f>
        <v>-11340.657371243396</v>
      </c>
      <c r="L23" s="48"/>
      <c r="M23" s="47">
        <f>PV(POWER(1+$J23,1/12)-1,12*$M$3,$M$19/(12*$M$3))</f>
        <v>-9885.8870799935103</v>
      </c>
      <c r="N23" s="48"/>
      <c r="O23" s="47">
        <f>PV(POWER(1+$J23,1/12)-1,12*$O$3,$O$19/(12*$O$3))</f>
        <v>-8279.7031283588312</v>
      </c>
      <c r="P23" s="48"/>
      <c r="Q23" s="47">
        <f>PV(POWER(1+$J23,1/12)-1,12*$Q$3,$Q$19/(12*$Q$3))</f>
        <v>-6506.3462609510643</v>
      </c>
      <c r="R23" s="48"/>
    </row>
    <row r="24" spans="1:19" x14ac:dyDescent="0.2">
      <c r="A24" s="23"/>
      <c r="B24" s="24"/>
      <c r="D24" s="25"/>
      <c r="E24" s="24"/>
      <c r="F24" s="25" t="s">
        <v>16</v>
      </c>
      <c r="G24" s="79">
        <v>0.24021663063250284</v>
      </c>
      <c r="I24" s="41"/>
      <c r="J24" s="41">
        <v>3.5000000000000003E-2</v>
      </c>
      <c r="K24" s="39">
        <f>PV(POWER(1+$J24,1/12)-1,12*$K$3,$K$19/(12*$K$3))</f>
        <v>-9375.8165695578937</v>
      </c>
      <c r="L24" s="43"/>
      <c r="M24" s="39">
        <f>PV(POWER(1+$J24,1/12)-1,12*$M$3,$M$19/(12*$M$3))</f>
        <v>-8401.8745142014996</v>
      </c>
      <c r="N24" s="43"/>
      <c r="O24" s="39">
        <f>PV(POWER(1+$J24,1/12)-1,12*$O$3,$O$19/(12*$O$3))</f>
        <v>-7245.1368725611355</v>
      </c>
      <c r="P24" s="43"/>
      <c r="Q24" s="39">
        <f>PV(POWER(1+$J24,1/12)-1,12*$Q$3,$Q$19/(12*$Q$3))</f>
        <v>-5871.2954163586173</v>
      </c>
      <c r="R24" s="43"/>
    </row>
    <row r="25" spans="1:19" x14ac:dyDescent="0.2">
      <c r="A25" s="26"/>
      <c r="B25" s="27"/>
      <c r="C25" s="63"/>
      <c r="D25" s="28"/>
      <c r="E25" s="71"/>
      <c r="F25" s="75" t="s">
        <v>18</v>
      </c>
      <c r="G25" s="78">
        <v>2106</v>
      </c>
    </row>
    <row r="27" spans="1:19" x14ac:dyDescent="0.2">
      <c r="I27" s="2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</dc:creator>
  <cp:lastModifiedBy>  </cp:lastModifiedBy>
  <dcterms:created xsi:type="dcterms:W3CDTF">2020-01-20T16:24:41Z</dcterms:created>
  <dcterms:modified xsi:type="dcterms:W3CDTF">2021-02-01T14:00:04Z</dcterms:modified>
</cp:coreProperties>
</file>